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<sst xmlns="http://schemas.openxmlformats.org/spreadsheetml/2006/main" count="172" uniqueCount="123">
  <si>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</si>
  <si>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</si>
  <si>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</si>
  <si>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</si>
  <si>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</si>
  <si>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</si>
  <si>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</si>
  <si>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</si>
  <si>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</si>
  <si>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</si>
  <si>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</si>
  <si>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</si>
  <si>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</si>
  <si>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</si>
  <si>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</si>
  <si>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</si>
  <si>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</si>
  <si>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</si>
  <si>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</si>
  <si>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</si>
  <si>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</si>
  <si>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</si>
  <si>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</si>
  <si>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</si>
  <si>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</si>
  <si>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</si>
  <si>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</si>
  <si>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</si>
  <si>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</si>
  <si>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</si>
  <si>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</si>
  <si>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</si>
  <si>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</si>
  <si>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</si>
  <si>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</si>
  <si>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</si>
  <si>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</si>
  <si>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</si>
  <si>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</si>
  <si>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</si>
  <si>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</si>
  <si>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</si>
  <si>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</si>
  <si>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</si>
  <si>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</si>
  <si>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</si>
  <si>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</si>
  <si>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</si>
  <si>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</si>
  <si>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</si>
  <si>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</si>
  <si>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</si>
  <si>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</si>
  <si>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</si>
  <si>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</si>
  <si>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</si>
  <si>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</si>
  <si>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</si>
  <si>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</si>
  <si>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</si>
  <si>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</si>
  <si>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</si>
  <si>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</si>
  <si>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</si>
  <si>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</si>
  <si>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</si>
  <si>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</si>
  <si>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</si>
  <si>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</si>
  <si>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</si>
  <si>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</si>
  <si>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</si>
  <si>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</si>
  <si>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</si>
  <si>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</si>
  <si>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</si>
  <si>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</si>
  <si>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</si>
  <si>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</si>
  <si>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</si>
  <si>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</si>
  <si>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</si>
  <si>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</si>
  <si>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</si>
  <si>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</si>
  <si>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</si>
  <si>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</si>
  <si>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</si>
  <si>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</si>
  <si>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</si>
  <si>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</si>
  <si>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</si>
  <si>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</si>
  <si>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</si>
  <si>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</si>
  <si>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</si>
  <si>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</si>
  <si>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</si>
  <si>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</si>
  <si>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</si>
  <si>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</si>
  <si>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</si>
  <si>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</si>
  <si>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</si>
  <si>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</si>
  <si>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</si>
  <si>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</si>
  <si>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</si>
  <si>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</si>
  <si>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</si>
  <si>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</si>
  <si>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</si>
  <si>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</si>
  <si>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</si>
  <si>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</si>
  <si>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</si>
  <si>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</si>
  <si>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</si>
  <si>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</si>
  <si>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</si>
  <si>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</si>
  <si>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</si>
  <si>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2016 рік станом на 10.06.2016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</si>
</sst>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175867"/>
        <c:axId val="1582804"/>
      </c:bar3DChart>
      <c:catAx>
        <c:axId val="17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2804"/>
        <c:crosses val="autoZero"/>
        <c:auto val="1"/>
        <c:lblOffset val="100"/>
        <c:tickLblSkip val="1"/>
        <c:noMultiLvlLbl val="0"/>
      </c:catAx>
      <c:valAx>
        <c:axId val="1582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14245237"/>
        <c:axId val="61098270"/>
      </c:bar3DChart>
      <c:catAx>
        <c:axId val="1424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98270"/>
        <c:crosses val="autoZero"/>
        <c:auto val="1"/>
        <c:lblOffset val="100"/>
        <c:tickLblSkip val="1"/>
        <c:noMultiLvlLbl val="0"/>
      </c:catAx>
      <c:valAx>
        <c:axId val="61098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13013519"/>
        <c:axId val="50012808"/>
      </c:bar3DChart>
      <c:catAx>
        <c:axId val="1301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12808"/>
        <c:crosses val="autoZero"/>
        <c:auto val="1"/>
        <c:lblOffset val="100"/>
        <c:tickLblSkip val="1"/>
        <c:noMultiLvlLbl val="0"/>
      </c:catAx>
      <c:valAx>
        <c:axId val="5001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35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47462089"/>
        <c:axId val="24505618"/>
      </c:bar3D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05618"/>
        <c:crosses val="autoZero"/>
        <c:auto val="1"/>
        <c:lblOffset val="100"/>
        <c:tickLblSkip val="1"/>
        <c:noMultiLvlLbl val="0"/>
      </c:catAx>
      <c:valAx>
        <c:axId val="24505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20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19223971"/>
        <c:axId val="38798012"/>
      </c:bar3DChart>
      <c:catAx>
        <c:axId val="192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98012"/>
        <c:crosses val="autoZero"/>
        <c:auto val="1"/>
        <c:lblOffset val="100"/>
        <c:tickLblSkip val="2"/>
        <c:noMultiLvlLbl val="0"/>
      </c:catAx>
      <c:valAx>
        <c:axId val="38798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13637789"/>
        <c:axId val="55631238"/>
      </c:bar3D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31238"/>
        <c:crosses val="autoZero"/>
        <c:auto val="1"/>
        <c:lblOffset val="100"/>
        <c:tickLblSkip val="1"/>
        <c:noMultiLvlLbl val="0"/>
      </c:catAx>
      <c:valAx>
        <c:axId val="55631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30919095"/>
        <c:axId val="9836400"/>
      </c:bar3DChart>
      <c:cat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0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21418737"/>
        <c:axId val="58550906"/>
      </c:bar3D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87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57196107"/>
        <c:axId val="45002916"/>
      </c:bar3D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02916"/>
        <c:crosses val="autoZero"/>
        <c:auto val="1"/>
        <c:lblOffset val="100"/>
        <c:tickLblSkip val="1"/>
        <c:noMultiLvlLbl val="0"/>
      </c:catAx>
      <c:valAx>
        <c:axId val="45002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61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f>245674.9-1051.6</f>
        <v>244623.3</v>
      </c>
      <c r="C6" s="50">
        <f>426773.1+25+188.4+2200.9+6.1-1051.6</f>
        <v>428141.9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</f>
        <v>188884.10000000003</v>
      </c>
      <c r="E6" s="3">
        <f>D6/D150*100</f>
        <v>33.055612480707914</v>
      </c>
      <c r="F6" s="3">
        <f>D6/B6*100</f>
        <v>77.21427190296265</v>
      </c>
      <c r="G6" s="3">
        <f aca="true" t="shared" si="0" ref="G6:G43">D6/C6*100</f>
        <v>44.11717236738568</v>
      </c>
      <c r="H6" s="51">
        <f>B6-D6</f>
        <v>55739.19999999995</v>
      </c>
      <c r="I6" s="51">
        <f aca="true" t="shared" si="1" ref="I6:I43">C6-D6</f>
        <v>239257.8</v>
      </c>
    </row>
    <row r="7" spans="1:9" s="41" customFormat="1" ht="18.75">
      <c r="A7" s="112" t="s">
        <v>98</v>
      </c>
      <c r="B7" s="105">
        <v>107394.3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</f>
        <v>85847.3</v>
      </c>
      <c r="E7" s="103">
        <f>D7/D6*100</f>
        <v>45.449722872385756</v>
      </c>
      <c r="F7" s="103">
        <f>D7/B7*100</f>
        <v>79.93655156744818</v>
      </c>
      <c r="G7" s="103">
        <f>D7/C7*100</f>
        <v>45.6833102470595</v>
      </c>
      <c r="H7" s="113">
        <f>B7-D7</f>
        <v>21547</v>
      </c>
      <c r="I7" s="113">
        <f t="shared" si="1"/>
        <v>102070.99999999999</v>
      </c>
    </row>
    <row r="8" spans="1:9" ht="18">
      <c r="A8" s="26" t="s">
        <v>3</v>
      </c>
      <c r="B8" s="46">
        <v>170221.4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</f>
        <v>135335.49999999997</v>
      </c>
      <c r="E8" s="1">
        <f>D8/D6*100</f>
        <v>71.65002242115665</v>
      </c>
      <c r="F8" s="1">
        <f>D8/B8*100</f>
        <v>79.50557332979284</v>
      </c>
      <c r="G8" s="1">
        <f t="shared" si="0"/>
        <v>45.40216504473943</v>
      </c>
      <c r="H8" s="48">
        <f>B8-D8</f>
        <v>34885.90000000002</v>
      </c>
      <c r="I8" s="48">
        <f t="shared" si="1"/>
        <v>162746.1</v>
      </c>
    </row>
    <row r="9" spans="1:9" ht="18">
      <c r="A9" s="26" t="s">
        <v>2</v>
      </c>
      <c r="B9" s="46">
        <v>52.3</v>
      </c>
      <c r="C9" s="47">
        <v>85.7</v>
      </c>
      <c r="D9" s="48">
        <f>4+2.9+1.6+0.5+0.5+1.9+1.2+1.8+1.6+0.7+2+3.7+0.1+1.9+2.9+1.2+0.4+1.1+0.2+0.6</f>
        <v>30.799999999999997</v>
      </c>
      <c r="E9" s="12">
        <f>D9/D6*100</f>
        <v>0.01630629576549852</v>
      </c>
      <c r="F9" s="128">
        <f>D9/B9*100</f>
        <v>58.89101338432122</v>
      </c>
      <c r="G9" s="1">
        <f t="shared" si="0"/>
        <v>35.93932322053675</v>
      </c>
      <c r="H9" s="48">
        <f aca="true" t="shared" si="2" ref="H9:H43">B9-D9</f>
        <v>21.5</v>
      </c>
      <c r="I9" s="48">
        <f t="shared" si="1"/>
        <v>54.900000000000006</v>
      </c>
    </row>
    <row r="10" spans="1:9" ht="18">
      <c r="A10" s="26" t="s">
        <v>1</v>
      </c>
      <c r="B10" s="46">
        <f>18167.3-1051.6</f>
        <v>17115.7</v>
      </c>
      <c r="C10" s="47">
        <f>28052.9-28-1051.6</f>
        <v>26973.300000000003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</f>
        <v>13250.300000000005</v>
      </c>
      <c r="E10" s="1">
        <f>D10/D6*100</f>
        <v>7.015042557843673</v>
      </c>
      <c r="F10" s="1">
        <f aca="true" t="shared" si="3" ref="F10:F41">D10/B10*100</f>
        <v>77.41605660300195</v>
      </c>
      <c r="G10" s="1">
        <f t="shared" si="0"/>
        <v>49.1237631287236</v>
      </c>
      <c r="H10" s="48">
        <f t="shared" si="2"/>
        <v>3865.399999999996</v>
      </c>
      <c r="I10" s="48">
        <f t="shared" si="1"/>
        <v>13722.999999999998</v>
      </c>
    </row>
    <row r="11" spans="1:9" ht="18">
      <c r="A11" s="26" t="s">
        <v>0</v>
      </c>
      <c r="B11" s="46">
        <v>40173.6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</f>
        <v>29626.3</v>
      </c>
      <c r="E11" s="1">
        <f>D11/D6*100</f>
        <v>15.684909423291845</v>
      </c>
      <c r="F11" s="1">
        <f t="shared" si="3"/>
        <v>73.74569368938806</v>
      </c>
      <c r="G11" s="1">
        <f t="shared" si="0"/>
        <v>41.345869362554915</v>
      </c>
      <c r="H11" s="48">
        <f t="shared" si="2"/>
        <v>10547.3</v>
      </c>
      <c r="I11" s="48">
        <f t="shared" si="1"/>
        <v>42028.5</v>
      </c>
    </row>
    <row r="12" spans="1:9" ht="18">
      <c r="A12" s="26" t="s">
        <v>15</v>
      </c>
      <c r="B12" s="46">
        <v>7139.7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</f>
        <v>5732.900000000001</v>
      </c>
      <c r="E12" s="1">
        <f>D12/D6*100</f>
        <v>3.035141655650211</v>
      </c>
      <c r="F12" s="1">
        <f t="shared" si="3"/>
        <v>80.29609087216551</v>
      </c>
      <c r="G12" s="1">
        <f t="shared" si="0"/>
        <v>38.893487109905024</v>
      </c>
      <c r="H12" s="48">
        <f t="shared" si="2"/>
        <v>1406.7999999999993</v>
      </c>
      <c r="I12" s="48">
        <f t="shared" si="1"/>
        <v>9007.099999999999</v>
      </c>
    </row>
    <row r="13" spans="1:9" ht="18.75" thickBot="1">
      <c r="A13" s="26" t="s">
        <v>34</v>
      </c>
      <c r="B13" s="47">
        <f>B6-B8-B9-B10-B11-B12</f>
        <v>9920.599999999995</v>
      </c>
      <c r="C13" s="47">
        <f>C6-C8-C9-C10-C11-C12</f>
        <v>16606.500000000044</v>
      </c>
      <c r="D13" s="47">
        <f>D6-D8-D9-D10-D11-D12</f>
        <v>4908.300000000058</v>
      </c>
      <c r="E13" s="1">
        <f>D13/D6*100</f>
        <v>2.5985776462921217</v>
      </c>
      <c r="F13" s="1">
        <f t="shared" si="3"/>
        <v>49.47583815495092</v>
      </c>
      <c r="G13" s="1">
        <f t="shared" si="0"/>
        <v>29.556498961250387</v>
      </c>
      <c r="H13" s="48">
        <f t="shared" si="2"/>
        <v>5012.2999999999365</v>
      </c>
      <c r="I13" s="48">
        <f t="shared" si="1"/>
        <v>11698.199999999986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128376.6+110</f>
        <v>128486.6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</f>
        <v>100463.5</v>
      </c>
      <c r="E18" s="3">
        <f>D18/D150*100</f>
        <v>17.581588521509218</v>
      </c>
      <c r="F18" s="3">
        <f>D18/B18*100</f>
        <v>78.18986571362305</v>
      </c>
      <c r="G18" s="3">
        <f t="shared" si="0"/>
        <v>39.52486053080912</v>
      </c>
      <c r="H18" s="51">
        <f>B18-D18</f>
        <v>28023.100000000006</v>
      </c>
      <c r="I18" s="51">
        <f t="shared" si="1"/>
        <v>153714.5</v>
      </c>
    </row>
    <row r="19" spans="1:9" s="41" customFormat="1" ht="18.75">
      <c r="A19" s="112" t="s">
        <v>99</v>
      </c>
      <c r="B19" s="105">
        <v>94328.1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</f>
        <v>73349.9</v>
      </c>
      <c r="E19" s="103">
        <f>D19/D18*100</f>
        <v>73.01149173580454</v>
      </c>
      <c r="F19" s="103">
        <f t="shared" si="3"/>
        <v>77.76039165423664</v>
      </c>
      <c r="G19" s="103">
        <f t="shared" si="0"/>
        <v>38.41515659369435</v>
      </c>
      <c r="H19" s="113">
        <f t="shared" si="2"/>
        <v>20978.20000000001</v>
      </c>
      <c r="I19" s="113">
        <f t="shared" si="1"/>
        <v>117590.1</v>
      </c>
    </row>
    <row r="20" spans="1:9" ht="18">
      <c r="A20" s="26" t="s">
        <v>5</v>
      </c>
      <c r="B20" s="46">
        <v>92414</v>
      </c>
      <c r="C20" s="47">
        <v>186641.3</v>
      </c>
      <c r="D20" s="48">
        <f>5722.2+1+8655.9+32.9+2.4+5725.7+8251+357.7+0.1+5829.5+27.9+3957+4812.9+26.7+6036.7+16.8+6839+2416.2+22.3+6209+10229+319.3</f>
        <v>75491.2</v>
      </c>
      <c r="E20" s="1">
        <f>D20/D18*100</f>
        <v>75.14291260009854</v>
      </c>
      <c r="F20" s="1">
        <f t="shared" si="3"/>
        <v>81.68805592226286</v>
      </c>
      <c r="G20" s="1">
        <f t="shared" si="0"/>
        <v>40.447210772749656</v>
      </c>
      <c r="H20" s="48">
        <f t="shared" si="2"/>
        <v>16922.800000000003</v>
      </c>
      <c r="I20" s="48">
        <f t="shared" si="1"/>
        <v>111150.09999999999</v>
      </c>
    </row>
    <row r="21" spans="1:9" ht="18">
      <c r="A21" s="26" t="s">
        <v>2</v>
      </c>
      <c r="B21" s="46">
        <f>12003.3+110</f>
        <v>12113.3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</f>
        <v>8235.400000000001</v>
      </c>
      <c r="E21" s="1">
        <f>D21/D18*100</f>
        <v>8.197405027696627</v>
      </c>
      <c r="F21" s="1">
        <f t="shared" si="3"/>
        <v>67.98642814096904</v>
      </c>
      <c r="G21" s="1">
        <f t="shared" si="0"/>
        <v>39.09685198987852</v>
      </c>
      <c r="H21" s="48">
        <f t="shared" si="2"/>
        <v>3877.899999999998</v>
      </c>
      <c r="I21" s="48">
        <f t="shared" si="1"/>
        <v>12828.699999999997</v>
      </c>
    </row>
    <row r="22" spans="1:9" ht="18">
      <c r="A22" s="26" t="s">
        <v>1</v>
      </c>
      <c r="B22" s="46">
        <v>1975.2</v>
      </c>
      <c r="C22" s="47">
        <v>3917.9</v>
      </c>
      <c r="D22" s="48">
        <f>127.7+23.6+33.5+86.7+19.5+2.9+68.3+78.1+10.6+165.4+2.5+15.8+6.5+60.2+104.3+141.7+2.3+23.7+90.2+22.1+28.3+93.7+27.2-0.1+0.2+54.7+9.9+37.6+110.2+182.3+0.1+39.2</f>
        <v>1668.9</v>
      </c>
      <c r="E22" s="1">
        <f>D22/D18*100</f>
        <v>1.6612003364405978</v>
      </c>
      <c r="F22" s="1">
        <f t="shared" si="3"/>
        <v>84.49270959902795</v>
      </c>
      <c r="G22" s="1">
        <f t="shared" si="0"/>
        <v>42.59679930575053</v>
      </c>
      <c r="H22" s="48">
        <f t="shared" si="2"/>
        <v>306.29999999999995</v>
      </c>
      <c r="I22" s="48">
        <f t="shared" si="1"/>
        <v>2249</v>
      </c>
    </row>
    <row r="23" spans="1:9" ht="18">
      <c r="A23" s="26" t="s">
        <v>0</v>
      </c>
      <c r="B23" s="46">
        <v>15469.1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</f>
        <v>12200.1</v>
      </c>
      <c r="E23" s="1">
        <f>D23/D18*100</f>
        <v>12.143813424776164</v>
      </c>
      <c r="F23" s="1">
        <f t="shared" si="3"/>
        <v>78.86754885546024</v>
      </c>
      <c r="G23" s="1">
        <f t="shared" si="0"/>
        <v>43.87830703054193</v>
      </c>
      <c r="H23" s="48">
        <f t="shared" si="2"/>
        <v>3269</v>
      </c>
      <c r="I23" s="48">
        <f t="shared" si="1"/>
        <v>15604.300000000001</v>
      </c>
    </row>
    <row r="24" spans="1:9" ht="18">
      <c r="A24" s="26" t="s">
        <v>15</v>
      </c>
      <c r="B24" s="46">
        <v>797.9</v>
      </c>
      <c r="C24" s="47">
        <v>1591.6</v>
      </c>
      <c r="D24" s="48">
        <f>73.6+22.6+5.3+2.4+2.5+128.1+0.1+11.5+121.2+11.2-0.1+27.3+71.1+31.4-0.1+0.8+24.6+83.5+19.6+26.5</f>
        <v>663.0999999999999</v>
      </c>
      <c r="E24" s="1">
        <f>D24/D18*100</f>
        <v>0.66004071130311</v>
      </c>
      <c r="F24" s="1">
        <f t="shared" si="3"/>
        <v>83.10565233738562</v>
      </c>
      <c r="G24" s="1">
        <f t="shared" si="0"/>
        <v>41.662478009550135</v>
      </c>
      <c r="H24" s="48">
        <f t="shared" si="2"/>
        <v>134.80000000000007</v>
      </c>
      <c r="I24" s="48">
        <f t="shared" si="1"/>
        <v>928.5</v>
      </c>
    </row>
    <row r="25" spans="1:9" ht="18.75" thickBot="1">
      <c r="A25" s="26" t="s">
        <v>34</v>
      </c>
      <c r="B25" s="47">
        <f>B18-B20-B21-B22-B23-B24</f>
        <v>5717.100000000006</v>
      </c>
      <c r="C25" s="47">
        <f>C18-C20-C21-C22-C23-C24</f>
        <v>13158.70000000001</v>
      </c>
      <c r="D25" s="47">
        <f>D18-D20-D21-D22-D23-D24</f>
        <v>2204.8000000000015</v>
      </c>
      <c r="E25" s="1">
        <f>D25/D18*100</f>
        <v>2.1946278996849617</v>
      </c>
      <c r="F25" s="1">
        <f t="shared" si="3"/>
        <v>38.565006734183406</v>
      </c>
      <c r="G25" s="1">
        <f t="shared" si="0"/>
        <v>16.75545456618055</v>
      </c>
      <c r="H25" s="48">
        <f t="shared" si="2"/>
        <v>3512.3000000000043</v>
      </c>
      <c r="I25" s="48">
        <f t="shared" si="1"/>
        <v>10953.900000000009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29175.7-6.4</f>
        <v>29169.3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</f>
        <v>20049.399999999998</v>
      </c>
      <c r="E33" s="3">
        <f>D33/D150*100</f>
        <v>3.5087399991354755</v>
      </c>
      <c r="F33" s="3">
        <f>D33/B33*100</f>
        <v>68.73459424806217</v>
      </c>
      <c r="G33" s="3">
        <f t="shared" si="0"/>
        <v>39.87129439418677</v>
      </c>
      <c r="H33" s="51">
        <f t="shared" si="2"/>
        <v>9119.900000000001</v>
      </c>
      <c r="I33" s="51">
        <f t="shared" si="1"/>
        <v>30235.899999999998</v>
      </c>
    </row>
    <row r="34" spans="1:9" ht="18">
      <c r="A34" s="26" t="s">
        <v>3</v>
      </c>
      <c r="B34" s="46">
        <v>20662.1</v>
      </c>
      <c r="C34" s="47">
        <v>35016.6</v>
      </c>
      <c r="D34" s="48">
        <f>1335+1268.2+1354.9+1304.2+1357+1359.6+1365.6+1342.2+1381.4+3.9+1624.5+11.9+0.1+10</f>
        <v>13718.5</v>
      </c>
      <c r="E34" s="1">
        <f>D34/D33*100</f>
        <v>68.42349396989437</v>
      </c>
      <c r="F34" s="1">
        <f t="shared" si="3"/>
        <v>66.3945097545748</v>
      </c>
      <c r="G34" s="1">
        <f t="shared" si="0"/>
        <v>39.17713313114351</v>
      </c>
      <c r="H34" s="48">
        <f t="shared" si="2"/>
        <v>6943.5999999999985</v>
      </c>
      <c r="I34" s="48">
        <f t="shared" si="1"/>
        <v>21298.1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1840.8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</f>
        <v>1220.8999999999999</v>
      </c>
      <c r="E36" s="1">
        <f>D36/D33*100</f>
        <v>6.089459036180634</v>
      </c>
      <c r="F36" s="1">
        <f t="shared" si="3"/>
        <v>66.32442416340722</v>
      </c>
      <c r="G36" s="1">
        <f t="shared" si="0"/>
        <v>36.07434109443328</v>
      </c>
      <c r="H36" s="48">
        <f t="shared" si="2"/>
        <v>619.9000000000001</v>
      </c>
      <c r="I36" s="48">
        <f t="shared" si="1"/>
        <v>2163.5</v>
      </c>
    </row>
    <row r="37" spans="1:9" s="41" customFormat="1" ht="18.75">
      <c r="A37" s="20" t="s">
        <v>7</v>
      </c>
      <c r="B37" s="55">
        <f>644.8-6.4</f>
        <v>638.4</v>
      </c>
      <c r="C37" s="56">
        <v>929.3</v>
      </c>
      <c r="D37" s="57">
        <f>11.2+19.5+15.2+5+5.7-0.1+1.9+5.1+7+0.3+7.7+25.8+82+15.4+14.3+13.2+14.4+42.6+0.1+37.6</f>
        <v>323.9000000000001</v>
      </c>
      <c r="E37" s="17">
        <f>D37/D33*100</f>
        <v>1.6155096910630748</v>
      </c>
      <c r="F37" s="17">
        <f t="shared" si="3"/>
        <v>50.73621553884713</v>
      </c>
      <c r="G37" s="17">
        <f t="shared" si="0"/>
        <v>34.854191326805136</v>
      </c>
      <c r="H37" s="57">
        <f t="shared" si="2"/>
        <v>314.4999999999999</v>
      </c>
      <c r="I37" s="57">
        <f t="shared" si="1"/>
        <v>605.3999999999999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0.12718585094815807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6002.500000000001</v>
      </c>
      <c r="C39" s="46">
        <f>C33-C34-C36-C37-C35-C38</f>
        <v>10894.199999999999</v>
      </c>
      <c r="D39" s="46">
        <f>D33-D34-D36-D37-D35-D38</f>
        <v>4760.5999999999985</v>
      </c>
      <c r="E39" s="1">
        <f>D39/D33*100</f>
        <v>23.74435145191377</v>
      </c>
      <c r="F39" s="1">
        <f t="shared" si="3"/>
        <v>79.31028738025819</v>
      </c>
      <c r="G39" s="1">
        <f t="shared" si="0"/>
        <v>43.698481760937</v>
      </c>
      <c r="H39" s="48">
        <f>B39-D39</f>
        <v>1241.9000000000024</v>
      </c>
      <c r="I39" s="48">
        <f t="shared" si="1"/>
        <v>6133.6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491.1+3+6.4</f>
        <v>500.5</v>
      </c>
      <c r="C43" s="50">
        <f>829.5+61+9+3+3</f>
        <v>905.5</v>
      </c>
      <c r="D43" s="51">
        <f>22.2+3+5+12.1+5.3+62.1+8.7+22.7+11.7+44.1-0.1+8.7+8.3+9+2+12.1+30.9+11+14.3+28.5+0.1+1.2+34+0.6+0.1+2.3+3+1.5+17.9</f>
        <v>382.3</v>
      </c>
      <c r="E43" s="3">
        <f>D43/D150*100</f>
        <v>0.06690431143423207</v>
      </c>
      <c r="F43" s="3">
        <f>D43/B43*100</f>
        <v>76.38361638361638</v>
      </c>
      <c r="G43" s="3">
        <f t="shared" si="0"/>
        <v>42.21976808393153</v>
      </c>
      <c r="H43" s="51">
        <f t="shared" si="2"/>
        <v>118.19999999999999</v>
      </c>
      <c r="I43" s="51">
        <f t="shared" si="1"/>
        <v>523.2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3829</v>
      </c>
      <c r="C45" s="50">
        <v>7741.6</v>
      </c>
      <c r="D45" s="51">
        <f>224.1+260.8+14.4+236.4+3.2+114.6+291.3+0.1+96+241.4+13.4+0.1+331+0.7-0.1+39.8+268.9+0.5+9.3+307.6+278.3+1.8+5.2+302.3+9.3</f>
        <v>3050.4000000000005</v>
      </c>
      <c r="E45" s="3">
        <f>D45/D150*100</f>
        <v>0.5338344535678304</v>
      </c>
      <c r="F45" s="3">
        <f>D45/B45*100</f>
        <v>79.6657090624184</v>
      </c>
      <c r="G45" s="3">
        <f aca="true" t="shared" si="4" ref="G45:G76">D45/C45*100</f>
        <v>39.4027074506562</v>
      </c>
      <c r="H45" s="51">
        <f>B45-D45</f>
        <v>778.5999999999995</v>
      </c>
      <c r="I45" s="51">
        <f aca="true" t="shared" si="5" ref="I45:I77">C45-D45</f>
        <v>4691.2</v>
      </c>
    </row>
    <row r="46" spans="1:9" ht="18">
      <c r="A46" s="26" t="s">
        <v>3</v>
      </c>
      <c r="B46" s="46">
        <v>3304.5</v>
      </c>
      <c r="C46" s="47">
        <v>6753.6</v>
      </c>
      <c r="D46" s="48">
        <f>224.1+258.6+235.3+288.8+241.4+328.6+224.6+306.6+239.4+298.3</f>
        <v>2645.7000000000003</v>
      </c>
      <c r="E46" s="1">
        <f>D46/D45*100</f>
        <v>86.73288749016523</v>
      </c>
      <c r="F46" s="1">
        <f aca="true" t="shared" si="6" ref="F46:F74">D46/B46*100</f>
        <v>80.06354970494782</v>
      </c>
      <c r="G46" s="1">
        <f t="shared" si="4"/>
        <v>39.17466240227434</v>
      </c>
      <c r="H46" s="48">
        <f aca="true" t="shared" si="7" ref="H46:H74">B46-D46</f>
        <v>658.7999999999997</v>
      </c>
      <c r="I46" s="48">
        <f t="shared" si="5"/>
        <v>4107.9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0.02622606871230002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32</v>
      </c>
      <c r="C48" s="47">
        <v>70.7</v>
      </c>
      <c r="D48" s="48">
        <f>0.2+2.1+0.1+6.5+6.7-0.1+7</f>
        <v>22.5</v>
      </c>
      <c r="E48" s="1">
        <f>D48/D45*100</f>
        <v>0.7376081825334381</v>
      </c>
      <c r="F48" s="1">
        <f t="shared" si="6"/>
        <v>70.3125</v>
      </c>
      <c r="G48" s="1">
        <f t="shared" si="4"/>
        <v>31.824611032531823</v>
      </c>
      <c r="H48" s="48">
        <f t="shared" si="7"/>
        <v>9.5</v>
      </c>
      <c r="I48" s="48">
        <f t="shared" si="5"/>
        <v>48.2</v>
      </c>
    </row>
    <row r="49" spans="1:9" ht="18">
      <c r="A49" s="26" t="s">
        <v>0</v>
      </c>
      <c r="B49" s="46">
        <v>324.1</v>
      </c>
      <c r="C49" s="47">
        <v>568.5</v>
      </c>
      <c r="D49" s="48">
        <f>2.2+2.5+0.8+112.4+2.2+0.1+69.1+4.4-0.1+35.2+27.4+4.8+1+22.3+2.5+1.6+0.6</f>
        <v>289.00000000000006</v>
      </c>
      <c r="E49" s="1">
        <f>D49/D45*100</f>
        <v>9.474167322318385</v>
      </c>
      <c r="F49" s="1">
        <f t="shared" si="6"/>
        <v>89.17000925640237</v>
      </c>
      <c r="G49" s="1">
        <f t="shared" si="4"/>
        <v>50.835532102022874</v>
      </c>
      <c r="H49" s="48">
        <f t="shared" si="7"/>
        <v>35.099999999999966</v>
      </c>
      <c r="I49" s="48">
        <f t="shared" si="5"/>
        <v>279.49999999999994</v>
      </c>
    </row>
    <row r="50" spans="1:9" ht="18.75" thickBot="1">
      <c r="A50" s="26" t="s">
        <v>34</v>
      </c>
      <c r="B50" s="47">
        <f>B45-B46-B49-B48-B47</f>
        <v>167.59999999999997</v>
      </c>
      <c r="C50" s="47">
        <f>C45-C46-C49-C48-C47</f>
        <v>347.5</v>
      </c>
      <c r="D50" s="47">
        <f>D45-D46-D49-D48-D47</f>
        <v>92.40000000000022</v>
      </c>
      <c r="E50" s="1">
        <f>D50/D45*100</f>
        <v>3.02911093627066</v>
      </c>
      <c r="F50" s="1">
        <f t="shared" si="6"/>
        <v>55.13126491646793</v>
      </c>
      <c r="G50" s="1">
        <f t="shared" si="4"/>
        <v>26.58992805755402</v>
      </c>
      <c r="H50" s="48">
        <f t="shared" si="7"/>
        <v>75.19999999999975</v>
      </c>
      <c r="I50" s="48">
        <f t="shared" si="5"/>
        <v>255.0999999999998</v>
      </c>
    </row>
    <row r="51" spans="1:9" ht="18.75" thickBot="1">
      <c r="A51" s="25" t="s">
        <v>4</v>
      </c>
      <c r="B51" s="49">
        <f>8768.8-25+740.5</f>
        <v>9484.3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</f>
        <v>6123.799999999998</v>
      </c>
      <c r="E51" s="3">
        <f>D51/D150*100</f>
        <v>1.0716940161154858</v>
      </c>
      <c r="F51" s="3">
        <f>D51/B51*100</f>
        <v>64.56775934966205</v>
      </c>
      <c r="G51" s="3">
        <f t="shared" si="4"/>
        <v>35.72582856409448</v>
      </c>
      <c r="H51" s="51">
        <f>B51-D51</f>
        <v>3360.500000000001</v>
      </c>
      <c r="I51" s="51">
        <f t="shared" si="5"/>
        <v>11017.3</v>
      </c>
    </row>
    <row r="52" spans="1:9" ht="18">
      <c r="A52" s="26" t="s">
        <v>3</v>
      </c>
      <c r="B52" s="46">
        <v>5349.9</v>
      </c>
      <c r="C52" s="47">
        <v>10328.7</v>
      </c>
      <c r="D52" s="48">
        <f>8+294.9+437.7+298.5+423.7+297.9+451.2+294.5+446+301+554.2</f>
        <v>3807.5999999999995</v>
      </c>
      <c r="E52" s="1">
        <f>D52/D51*100</f>
        <v>62.17707959110357</v>
      </c>
      <c r="F52" s="1">
        <f t="shared" si="6"/>
        <v>71.17142376493018</v>
      </c>
      <c r="G52" s="1">
        <f t="shared" si="4"/>
        <v>36.86427139911121</v>
      </c>
      <c r="H52" s="48">
        <f t="shared" si="7"/>
        <v>1542.3000000000002</v>
      </c>
      <c r="I52" s="48">
        <f t="shared" si="5"/>
        <v>6521.100000000001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147.8</v>
      </c>
      <c r="C54" s="47">
        <v>287</v>
      </c>
      <c r="D54" s="48">
        <f>1.3+0.7+2.1+1+1.3+7.6+7.5+6.3+0.4+13+20.7+0.5+5.3+9.4+10+8.9+5.1+7.2+1-0.1+17.9</f>
        <v>127.10000000000002</v>
      </c>
      <c r="E54" s="1">
        <f>D54/D51*100</f>
        <v>2.075508671086581</v>
      </c>
      <c r="F54" s="1">
        <f t="shared" si="6"/>
        <v>85.99458728010826</v>
      </c>
      <c r="G54" s="1">
        <f t="shared" si="4"/>
        <v>44.28571428571429</v>
      </c>
      <c r="H54" s="48">
        <f t="shared" si="7"/>
        <v>20.69999999999999</v>
      </c>
      <c r="I54" s="48">
        <f t="shared" si="5"/>
        <v>159.89999999999998</v>
      </c>
    </row>
    <row r="55" spans="1:9" ht="18">
      <c r="A55" s="26" t="s">
        <v>0</v>
      </c>
      <c r="B55" s="46">
        <v>559.9</v>
      </c>
      <c r="C55" s="47">
        <v>933.1</v>
      </c>
      <c r="D55" s="48">
        <f>10.7+0.6+7.6+85.1+28.4+14.4+0.1+8.5+0.1+7+0.1+7.7+62.8+6+1.3+0.9+0.9+1+0.7+0.1+4.7+15.2+34.9+9+4+15.8+5.5+7+1.9+1.5+0.1+2.4</f>
        <v>345.99999999999994</v>
      </c>
      <c r="E55" s="1">
        <f>D55/D51*100</f>
        <v>5.650086547568503</v>
      </c>
      <c r="F55" s="1">
        <f t="shared" si="6"/>
        <v>61.796749419539196</v>
      </c>
      <c r="G55" s="1">
        <f t="shared" si="4"/>
        <v>37.08069874611509</v>
      </c>
      <c r="H55" s="48">
        <f t="shared" si="7"/>
        <v>213.90000000000003</v>
      </c>
      <c r="I55" s="48">
        <f t="shared" si="5"/>
        <v>587.1000000000001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0.6531891962506942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</f>
        <v>3426.6999999999994</v>
      </c>
      <c r="C57" s="47">
        <f>C51-C52-C55-C54-C53</f>
        <v>5580.299999999997</v>
      </c>
      <c r="D57" s="47">
        <f>D51-D52-D55-D54-D53</f>
        <v>1843.099999999999</v>
      </c>
      <c r="E57" s="1">
        <f>D57/D51*100</f>
        <v>30.097325190241346</v>
      </c>
      <c r="F57" s="1">
        <f t="shared" si="6"/>
        <v>53.786441766130665</v>
      </c>
      <c r="G57" s="1">
        <f t="shared" si="4"/>
        <v>33.02869021378779</v>
      </c>
      <c r="H57" s="48">
        <f t="shared" si="7"/>
        <v>1583.6000000000004</v>
      </c>
      <c r="I57" s="48">
        <f>C57-D57</f>
        <v>3737.1999999999985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3249.2+115.2</f>
        <v>3364.3999999999996</v>
      </c>
      <c r="C59" s="50">
        <f>5881.8+134.4+115.2</f>
        <v>6131.4</v>
      </c>
      <c r="D59" s="51">
        <f>43.5+4.7+72.8+47.2+46+5+62.5+3.8+40.9+35.3+2.1+2.9+21.1+3.9+86.8+0.2+2.7+44.1+47.3+140.1+0.1+45.6+13.8+0.9+95.5-0.1</f>
        <v>868.6999999999999</v>
      </c>
      <c r="E59" s="3">
        <f>D59/D150*100</f>
        <v>0.15202661612063142</v>
      </c>
      <c r="F59" s="3">
        <f>D59/B59*100</f>
        <v>25.820354297943172</v>
      </c>
      <c r="G59" s="3">
        <f t="shared" si="4"/>
        <v>14.168052973219819</v>
      </c>
      <c r="H59" s="51">
        <f>B59-D59</f>
        <v>2495.7</v>
      </c>
      <c r="I59" s="51">
        <f t="shared" si="5"/>
        <v>5262.7</v>
      </c>
    </row>
    <row r="60" spans="1:9" ht="18">
      <c r="A60" s="26" t="s">
        <v>3</v>
      </c>
      <c r="B60" s="46">
        <v>840.8</v>
      </c>
      <c r="C60" s="47">
        <f>1508.2+134.4</f>
        <v>1642.6000000000001</v>
      </c>
      <c r="D60" s="48">
        <f>43.5+72.8+47.2+62.5+0.1+35.3+86.8+44.1+125.7+41.4+92.3</f>
        <v>651.6999999999999</v>
      </c>
      <c r="E60" s="1">
        <f>D60/D59*100</f>
        <v>75.0201450443191</v>
      </c>
      <c r="F60" s="1">
        <f t="shared" si="6"/>
        <v>77.50951474785917</v>
      </c>
      <c r="G60" s="1">
        <f t="shared" si="4"/>
        <v>39.67490563740411</v>
      </c>
      <c r="H60" s="48">
        <f t="shared" si="7"/>
        <v>189.10000000000002</v>
      </c>
      <c r="I60" s="48">
        <f t="shared" si="5"/>
        <v>990.9000000000002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f>336.6+27</f>
        <v>363.6</v>
      </c>
      <c r="C62" s="47">
        <v>627.5</v>
      </c>
      <c r="D62" s="48">
        <f>4.7+45.7+4.9+40.9+19.8+3.9+46.3+9+12.6+0.9+3</f>
        <v>191.7</v>
      </c>
      <c r="E62" s="1">
        <f>D62/D59*100</f>
        <v>22.067457119834234</v>
      </c>
      <c r="F62" s="1">
        <f t="shared" si="6"/>
        <v>52.72277227722771</v>
      </c>
      <c r="G62" s="1">
        <f t="shared" si="4"/>
        <v>30.549800796812747</v>
      </c>
      <c r="H62" s="48">
        <f t="shared" si="7"/>
        <v>171.90000000000003</v>
      </c>
      <c r="I62" s="48">
        <f t="shared" si="5"/>
        <v>435.8</v>
      </c>
    </row>
    <row r="63" spans="1:9" ht="18">
      <c r="A63" s="26" t="s">
        <v>15</v>
      </c>
      <c r="B63" s="46">
        <f>1608.1+115.2</f>
        <v>1723.3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1723.3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104.89999999999958</v>
      </c>
      <c r="C64" s="47">
        <f>C59-C60-C62-C63-C61</f>
        <v>198.09999999999962</v>
      </c>
      <c r="D64" s="47">
        <f>D59-D60-D62-D63-D61</f>
        <v>25.30000000000001</v>
      </c>
      <c r="E64" s="1">
        <f>D64/D59*100</f>
        <v>2.9123978358466687</v>
      </c>
      <c r="F64" s="1">
        <f t="shared" si="6"/>
        <v>24.11820781696865</v>
      </c>
      <c r="G64" s="1">
        <f t="shared" si="4"/>
        <v>12.771327612317041</v>
      </c>
      <c r="H64" s="48">
        <f t="shared" si="7"/>
        <v>79.59999999999957</v>
      </c>
      <c r="I64" s="48">
        <f t="shared" si="5"/>
        <v>172.7999999999996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285.2</v>
      </c>
      <c r="C69" s="50">
        <f>C70+C71</f>
        <v>538.5</v>
      </c>
      <c r="D69" s="51">
        <f>SUM(D70:D71)</f>
        <v>179.5</v>
      </c>
      <c r="E69" s="39">
        <f>D69/D150*100</f>
        <v>0.031413350516465224</v>
      </c>
      <c r="F69" s="3">
        <f>D69/B69*100</f>
        <v>62.93828892005611</v>
      </c>
      <c r="G69" s="3">
        <f t="shared" si="4"/>
        <v>33.33333333333333</v>
      </c>
      <c r="H69" s="51">
        <f>B69-D69</f>
        <v>105.69999999999999</v>
      </c>
      <c r="I69" s="51">
        <f t="shared" si="5"/>
        <v>359</v>
      </c>
    </row>
    <row r="70" spans="1:9" ht="18">
      <c r="A70" s="26" t="s">
        <v>8</v>
      </c>
      <c r="B70" s="46">
        <v>170.7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99.5313415348565</v>
      </c>
      <c r="G70" s="1">
        <f t="shared" si="4"/>
        <v>99.35672514619883</v>
      </c>
      <c r="H70" s="48">
        <f t="shared" si="7"/>
        <v>0.799999999999983</v>
      </c>
      <c r="I70" s="48">
        <f t="shared" si="5"/>
        <v>1.0999999999999943</v>
      </c>
    </row>
    <row r="71" spans="1:9" ht="18.75" thickBot="1">
      <c r="A71" s="26" t="s">
        <v>9</v>
      </c>
      <c r="B71" s="46">
        <f>111.9+2.6</f>
        <v>114.5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8.384279475982533</v>
      </c>
      <c r="G71" s="1">
        <f t="shared" si="4"/>
        <v>2.6122448979591835</v>
      </c>
      <c r="H71" s="48">
        <f t="shared" si="7"/>
        <v>104.9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31816+11.8</f>
        <v>31827.8</v>
      </c>
      <c r="C90" s="50">
        <f>50201.5+5861+2853.8+11.8</f>
        <v>58928.100000000006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</f>
        <v>23795.700000000004</v>
      </c>
      <c r="E90" s="3">
        <f>D90/D150*100</f>
        <v>4.16436025005377</v>
      </c>
      <c r="F90" s="3">
        <f aca="true" t="shared" si="10" ref="F90:F96">D90/B90*100</f>
        <v>74.7638856597063</v>
      </c>
      <c r="G90" s="3">
        <f t="shared" si="8"/>
        <v>40.380904865420746</v>
      </c>
      <c r="H90" s="51">
        <f aca="true" t="shared" si="11" ref="H90:H96">B90-D90</f>
        <v>8032.099999999995</v>
      </c>
      <c r="I90" s="51">
        <f t="shared" si="9"/>
        <v>35132.4</v>
      </c>
    </row>
    <row r="91" spans="1:9" ht="18">
      <c r="A91" s="26" t="s">
        <v>3</v>
      </c>
      <c r="B91" s="46">
        <v>26493.8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</f>
        <v>19845.3</v>
      </c>
      <c r="E91" s="1">
        <f>D91/D90*100</f>
        <v>83.39868127434787</v>
      </c>
      <c r="F91" s="1">
        <f t="shared" si="10"/>
        <v>74.90544957688213</v>
      </c>
      <c r="G91" s="1">
        <f t="shared" si="8"/>
        <v>40.12142384929371</v>
      </c>
      <c r="H91" s="48">
        <f t="shared" si="11"/>
        <v>6648.5</v>
      </c>
      <c r="I91" s="48">
        <f t="shared" si="9"/>
        <v>29617.8</v>
      </c>
    </row>
    <row r="92" spans="1:9" ht="18">
      <c r="A92" s="26" t="s">
        <v>32</v>
      </c>
      <c r="B92" s="46">
        <v>1128.7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</f>
        <v>946.7999999999998</v>
      </c>
      <c r="E92" s="1">
        <f>D92/D90*100</f>
        <v>3.9788701319986375</v>
      </c>
      <c r="F92" s="1">
        <f t="shared" si="10"/>
        <v>83.88411446797198</v>
      </c>
      <c r="G92" s="1">
        <f t="shared" si="8"/>
        <v>44.6309041199208</v>
      </c>
      <c r="H92" s="48">
        <f t="shared" si="11"/>
        <v>181.9000000000002</v>
      </c>
      <c r="I92" s="48">
        <f t="shared" si="9"/>
        <v>1174.6000000000004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4205.3</v>
      </c>
      <c r="C94" s="47">
        <f>C90-C91-C92-C93</f>
        <v>7343.600000000008</v>
      </c>
      <c r="D94" s="47">
        <f>D90-D91-D92-D93</f>
        <v>3003.6000000000054</v>
      </c>
      <c r="E94" s="1">
        <f>D94/D90*100</f>
        <v>12.622448593653496</v>
      </c>
      <c r="F94" s="1">
        <f t="shared" si="10"/>
        <v>71.4241552326827</v>
      </c>
      <c r="G94" s="1">
        <f>D94/C94*100</f>
        <v>40.90092052944063</v>
      </c>
      <c r="H94" s="48">
        <f t="shared" si="11"/>
        <v>1201.6999999999948</v>
      </c>
      <c r="I94" s="48">
        <f>C94-D94</f>
        <v>4340.000000000002</v>
      </c>
    </row>
    <row r="95" spans="1:9" ht="18.75">
      <c r="A95" s="116" t="s">
        <v>12</v>
      </c>
      <c r="B95" s="119">
        <v>50088.9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</f>
        <v>39759.2</v>
      </c>
      <c r="E95" s="115">
        <f>D95/D150*100</f>
        <v>6.958048389160135</v>
      </c>
      <c r="F95" s="118">
        <f t="shared" si="10"/>
        <v>79.37726721888481</v>
      </c>
      <c r="G95" s="114">
        <f>D95/C95*100</f>
        <v>49.995787493508345</v>
      </c>
      <c r="H95" s="120">
        <f t="shared" si="11"/>
        <v>10329.700000000004</v>
      </c>
      <c r="I95" s="130">
        <f>C95-D95</f>
        <v>39765.899999999994</v>
      </c>
    </row>
    <row r="96" spans="1:9" ht="18.75" thickBot="1">
      <c r="A96" s="117" t="s">
        <v>100</v>
      </c>
      <c r="B96" s="122">
        <v>3007.7</v>
      </c>
      <c r="C96" s="123">
        <f>5343.5+287.2</f>
        <v>5630.7</v>
      </c>
      <c r="D96" s="124">
        <f>57.3+368.5+61.1+0.1+320+59+0.8+309+245.5+61.2+0.4-0.1+489+12.5+64.8+24.2+437.3</f>
        <v>2510.6000000000004</v>
      </c>
      <c r="E96" s="125">
        <f>D96/D95*100</f>
        <v>6.314513370490353</v>
      </c>
      <c r="F96" s="126">
        <f t="shared" si="10"/>
        <v>83.47242078664762</v>
      </c>
      <c r="G96" s="127">
        <f>D96/C96*100</f>
        <v>44.58770667945372</v>
      </c>
      <c r="H96" s="131">
        <f t="shared" si="11"/>
        <v>497.09999999999945</v>
      </c>
      <c r="I96" s="132">
        <f>C96-D96</f>
        <v>3120.0999999999995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5362-120.8</f>
        <v>5241.2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</f>
        <v>3891.6</v>
      </c>
      <c r="E102" s="22">
        <f>D102/D150*100</f>
        <v>0.6810484393864963</v>
      </c>
      <c r="F102" s="22">
        <f>D102/B102*100</f>
        <v>74.25017171640083</v>
      </c>
      <c r="G102" s="22">
        <f aca="true" t="shared" si="12" ref="G102:G148">D102/C102*100</f>
        <v>37.37789943812131</v>
      </c>
      <c r="H102" s="87">
        <f aca="true" t="shared" si="13" ref="H102:H107">B102-D102</f>
        <v>1349.6</v>
      </c>
      <c r="I102" s="87">
        <f aca="true" t="shared" si="14" ref="I102:I148">C102-D102</f>
        <v>6519.9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</f>
        <v>34</v>
      </c>
      <c r="E103" s="91">
        <f>D103/D102*100</f>
        <v>0.8736766368588755</v>
      </c>
      <c r="F103" s="1">
        <f>D103/B103*100</f>
        <v>36.996735582154514</v>
      </c>
      <c r="G103" s="91">
        <f>D103/C103*100</f>
        <v>18.12366737739872</v>
      </c>
      <c r="H103" s="95">
        <f t="shared" si="13"/>
        <v>57.900000000000006</v>
      </c>
      <c r="I103" s="95">
        <f t="shared" si="14"/>
        <v>153.6</v>
      </c>
    </row>
    <row r="104" spans="1:9" ht="18">
      <c r="A104" s="93" t="s">
        <v>60</v>
      </c>
      <c r="B104" s="78">
        <f>4387.4-120.8-2</f>
        <v>4264.599999999999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</f>
        <v>3467.7999999999993</v>
      </c>
      <c r="E104" s="1">
        <f>D104/D102*100</f>
        <v>89.10987768527082</v>
      </c>
      <c r="F104" s="1">
        <f aca="true" t="shared" si="15" ref="F104:F148">D104/B104*100</f>
        <v>81.31594991323922</v>
      </c>
      <c r="G104" s="1">
        <f t="shared" si="12"/>
        <v>40.45732952225397</v>
      </c>
      <c r="H104" s="48">
        <f t="shared" si="13"/>
        <v>796.8000000000002</v>
      </c>
      <c r="I104" s="48">
        <f t="shared" si="14"/>
        <v>5103.700000000001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884.7000000000007</v>
      </c>
      <c r="C106" s="96">
        <f>C102-C103-C104</f>
        <v>1652.3999999999996</v>
      </c>
      <c r="D106" s="96">
        <f>D102-D103-D104</f>
        <v>389.80000000000064</v>
      </c>
      <c r="E106" s="92">
        <f>D106/D102*100</f>
        <v>10.016445677870301</v>
      </c>
      <c r="F106" s="92">
        <f t="shared" si="15"/>
        <v>44.06013337854643</v>
      </c>
      <c r="G106" s="92">
        <f t="shared" si="12"/>
        <v>23.58992979908017</v>
      </c>
      <c r="H106" s="132">
        <f>B106-D106</f>
        <v>494.9000000000001</v>
      </c>
      <c r="I106" s="132">
        <f t="shared" si="14"/>
        <v>1262.599999999999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226681.39999999997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183964.9</v>
      </c>
      <c r="E107" s="90">
        <f>D107/D150*100</f>
        <v>32.194729172292334</v>
      </c>
      <c r="F107" s="90">
        <f>D107/B107*100</f>
        <v>81.15571017295642</v>
      </c>
      <c r="G107" s="90">
        <f t="shared" si="12"/>
        <v>38.3392878243909</v>
      </c>
      <c r="H107" s="89">
        <f t="shared" si="13"/>
        <v>42716.49999999997</v>
      </c>
      <c r="I107" s="89">
        <f t="shared" si="14"/>
        <v>295869</v>
      </c>
    </row>
    <row r="108" spans="1:9" ht="37.5">
      <c r="A108" s="31" t="s">
        <v>64</v>
      </c>
      <c r="B108" s="75">
        <v>1136.1</v>
      </c>
      <c r="C108" s="71">
        <v>2166.2</v>
      </c>
      <c r="D108" s="76">
        <f>142.7+0.9+78.6+37.4+44.2+140.1+1+20.9+25.7+0.2+2+0.6+0.4+1.8+1.5-0.1+62.6+2.1+1.9+2.9+1+9.8+0.1+52+4.8+2</f>
        <v>637.0999999999998</v>
      </c>
      <c r="E108" s="6">
        <f>D108/D107*100</f>
        <v>0.34631606355342776</v>
      </c>
      <c r="F108" s="6">
        <f t="shared" si="15"/>
        <v>56.07781005193203</v>
      </c>
      <c r="G108" s="6">
        <f t="shared" si="12"/>
        <v>29.41095005078016</v>
      </c>
      <c r="H108" s="65">
        <f aca="true" t="shared" si="16" ref="H108:H148">B108-D108</f>
        <v>499.0000000000001</v>
      </c>
      <c r="I108" s="65">
        <f t="shared" si="14"/>
        <v>1529.1</v>
      </c>
    </row>
    <row r="109" spans="1:9" ht="18">
      <c r="A109" s="26" t="s">
        <v>32</v>
      </c>
      <c r="B109" s="78">
        <v>635</v>
      </c>
      <c r="C109" s="48">
        <v>1213.5</v>
      </c>
      <c r="D109" s="79">
        <f>142.7+0.9+78.6+37.4+20.9+42.5+24.8+0.6</f>
        <v>348.4</v>
      </c>
      <c r="E109" s="1">
        <f>D109/D108*100</f>
        <v>54.68529273269503</v>
      </c>
      <c r="F109" s="1">
        <f t="shared" si="15"/>
        <v>54.86614173228346</v>
      </c>
      <c r="G109" s="1">
        <f t="shared" si="12"/>
        <v>28.710341985990933</v>
      </c>
      <c r="H109" s="48">
        <f t="shared" si="16"/>
        <v>286.6</v>
      </c>
      <c r="I109" s="48">
        <f t="shared" si="14"/>
        <v>865.1</v>
      </c>
    </row>
    <row r="110" spans="1:9" ht="34.5" customHeight="1">
      <c r="A110" s="16" t="s">
        <v>95</v>
      </c>
      <c r="B110" s="77">
        <v>243.4</v>
      </c>
      <c r="C110" s="65">
        <v>778.3</v>
      </c>
      <c r="D110" s="76">
        <f>26.5+20.2+7.7+37.4+7.5+38.9-0.1+38.9+12.6</f>
        <v>189.60000000000002</v>
      </c>
      <c r="E110" s="6">
        <f>D110/D107*100</f>
        <v>0.1030631386748233</v>
      </c>
      <c r="F110" s="6">
        <f>D110/B110*100</f>
        <v>77.89646672144619</v>
      </c>
      <c r="G110" s="6">
        <f t="shared" si="12"/>
        <v>24.360786329178985</v>
      </c>
      <c r="H110" s="65">
        <f t="shared" si="16"/>
        <v>53.79999999999998</v>
      </c>
      <c r="I110" s="65">
        <f t="shared" si="14"/>
        <v>588.6999999999999</v>
      </c>
    </row>
    <row r="111" spans="1:9" s="41" customFormat="1" ht="34.5" customHeight="1">
      <c r="A111" s="16" t="s">
        <v>71</v>
      </c>
      <c r="B111" s="77">
        <v>431.6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431.6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30</v>
      </c>
      <c r="C113" s="65">
        <v>50</v>
      </c>
      <c r="D113" s="76"/>
      <c r="E113" s="6">
        <f>D113/D107*100</f>
        <v>0</v>
      </c>
      <c r="F113" s="133">
        <f t="shared" si="15"/>
        <v>0</v>
      </c>
      <c r="G113" s="6">
        <f t="shared" si="12"/>
        <v>0</v>
      </c>
      <c r="H113" s="65">
        <f t="shared" si="16"/>
        <v>30</v>
      </c>
      <c r="I113" s="65">
        <f t="shared" si="14"/>
        <v>50</v>
      </c>
    </row>
    <row r="114" spans="1:9" ht="37.5">
      <c r="A114" s="16" t="s">
        <v>46</v>
      </c>
      <c r="B114" s="77">
        <v>934.7</v>
      </c>
      <c r="C114" s="65">
        <v>1795.8</v>
      </c>
      <c r="D114" s="76">
        <f>82.2+4.4+0.2+16.8+100.8+0.1+8.3+21.3+93.2+14.5+11.8+88.2+4.6+1.1+5.8+6+2.3+112.3+12.6+0.8+1.5</f>
        <v>588.8000000000001</v>
      </c>
      <c r="E114" s="6">
        <f>D114/D107*100</f>
        <v>0.3200610551251897</v>
      </c>
      <c r="F114" s="6">
        <f t="shared" si="15"/>
        <v>62.993473841874405</v>
      </c>
      <c r="G114" s="6">
        <f t="shared" si="12"/>
        <v>32.787615547388356</v>
      </c>
      <c r="H114" s="65">
        <f t="shared" si="16"/>
        <v>345.9</v>
      </c>
      <c r="I114" s="65">
        <f t="shared" si="14"/>
        <v>1207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83.7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83.7</v>
      </c>
      <c r="I116" s="57">
        <f t="shared" si="14"/>
        <v>264.5</v>
      </c>
    </row>
    <row r="117" spans="1:9" ht="37.5">
      <c r="A117" s="16" t="s">
        <v>57</v>
      </c>
      <c r="B117" s="77">
        <v>70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70</v>
      </c>
      <c r="I117" s="65">
        <f t="shared" si="14"/>
        <v>110</v>
      </c>
    </row>
    <row r="118" spans="1:9" s="2" customFormat="1" ht="18.75">
      <c r="A118" s="16" t="s">
        <v>16</v>
      </c>
      <c r="B118" s="77">
        <v>126.5</v>
      </c>
      <c r="C118" s="57">
        <v>229.6</v>
      </c>
      <c r="D118" s="76">
        <f>17.1-0.3+0.8+0.3+21.4+4.2+0.3+17.6+4.2+0.8+0.3+16.8+0.3+2+2.2+17.7</f>
        <v>105.69999999999999</v>
      </c>
      <c r="E118" s="6">
        <f>D118/D107*100</f>
        <v>0.05745661264730391</v>
      </c>
      <c r="F118" s="6">
        <f t="shared" si="15"/>
        <v>83.55731225296442</v>
      </c>
      <c r="G118" s="6">
        <f t="shared" si="12"/>
        <v>46.036585365853654</v>
      </c>
      <c r="H118" s="65">
        <f t="shared" si="16"/>
        <v>20.80000000000001</v>
      </c>
      <c r="I118" s="65">
        <f t="shared" si="14"/>
        <v>123.9</v>
      </c>
    </row>
    <row r="119" spans="1:9" s="36" customFormat="1" ht="18">
      <c r="A119" s="37" t="s">
        <v>53</v>
      </c>
      <c r="B119" s="78">
        <v>98.2</v>
      </c>
      <c r="C119" s="48">
        <v>170.2</v>
      </c>
      <c r="D119" s="79">
        <f>17.1-0.3+16.8+16.8+16.8+17.7</f>
        <v>84.9</v>
      </c>
      <c r="E119" s="1">
        <f>D119/D118*100</f>
        <v>80.32166508987703</v>
      </c>
      <c r="F119" s="1">
        <f t="shared" si="15"/>
        <v>86.45621181262729</v>
      </c>
      <c r="G119" s="1">
        <f t="shared" si="12"/>
        <v>49.88249118683902</v>
      </c>
      <c r="H119" s="48">
        <f t="shared" si="16"/>
        <v>13.299999999999997</v>
      </c>
      <c r="I119" s="48">
        <f t="shared" si="14"/>
        <v>85.29999999999998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580.7-12</f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12185.6</v>
      </c>
      <c r="C124" s="57">
        <f>5096.9+1707.5+6000</f>
        <v>12804.4</v>
      </c>
      <c r="D124" s="80">
        <f>3776+7.6+1124+100+14.3+14.5+0.1+20.4+3015.8+9+1156.5+27+0.1+1146.6+5.2</f>
        <v>10417.100000000002</v>
      </c>
      <c r="E124" s="17">
        <f>D124/D107*100</f>
        <v>5.662547583805391</v>
      </c>
      <c r="F124" s="6">
        <f t="shared" si="15"/>
        <v>85.48696822478993</v>
      </c>
      <c r="G124" s="6">
        <f t="shared" si="12"/>
        <v>81.35562775295993</v>
      </c>
      <c r="H124" s="65">
        <f t="shared" si="16"/>
        <v>1768.4999999999982</v>
      </c>
      <c r="I124" s="65">
        <f t="shared" si="14"/>
        <v>2387.2999999999975</v>
      </c>
    </row>
    <row r="125" spans="1:9" s="2" customFormat="1" ht="18.75">
      <c r="A125" s="16" t="s">
        <v>118</v>
      </c>
      <c r="B125" s="77">
        <v>140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140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v>95.1</v>
      </c>
      <c r="C127" s="57">
        <v>95.1</v>
      </c>
      <c r="D127" s="80">
        <f>4.5+17.5+0.7</f>
        <v>22.7</v>
      </c>
      <c r="E127" s="17">
        <f>D127/D107*100</f>
        <v>0.012339310379316926</v>
      </c>
      <c r="F127" s="6">
        <f t="shared" si="15"/>
        <v>23.869610935856993</v>
      </c>
      <c r="G127" s="6">
        <f t="shared" si="12"/>
        <v>23.869610935856993</v>
      </c>
      <c r="H127" s="65">
        <f t="shared" si="16"/>
        <v>72.39999999999999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451.7</v>
      </c>
      <c r="C128" s="57">
        <v>983</v>
      </c>
      <c r="D128" s="80">
        <f>2.8+14.4+2.8+8.8+3.7+4+2.8+5.8+9.6+4.2+2.7+0.2+2.9</f>
        <v>64.7</v>
      </c>
      <c r="E128" s="17">
        <f>D128/D107*100</f>
        <v>0.03516975249082842</v>
      </c>
      <c r="F128" s="6">
        <f t="shared" si="15"/>
        <v>14.323666150099626</v>
      </c>
      <c r="G128" s="6">
        <f t="shared" si="12"/>
        <v>6.581892166836216</v>
      </c>
      <c r="H128" s="65">
        <f t="shared" si="16"/>
        <v>387</v>
      </c>
      <c r="I128" s="65">
        <f t="shared" si="14"/>
        <v>918.3</v>
      </c>
    </row>
    <row r="129" spans="1:9" s="36" customFormat="1" ht="18">
      <c r="A129" s="26" t="s">
        <v>111</v>
      </c>
      <c r="B129" s="78">
        <v>388.8</v>
      </c>
      <c r="C129" s="48">
        <v>851.8</v>
      </c>
      <c r="D129" s="79">
        <f>2.8+2.8-0.1+2.8+2.7+2.9</f>
        <v>13.9</v>
      </c>
      <c r="E129" s="1">
        <f>D129/D128*100</f>
        <v>21.483771251931994</v>
      </c>
      <c r="F129" s="1">
        <f>D129/B129*100</f>
        <v>3.5751028806584357</v>
      </c>
      <c r="G129" s="1">
        <f t="shared" si="12"/>
        <v>1.6318384597323317</v>
      </c>
      <c r="H129" s="48">
        <f t="shared" si="16"/>
        <v>374.90000000000003</v>
      </c>
      <c r="I129" s="48">
        <f t="shared" si="14"/>
        <v>837.9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41.5</v>
      </c>
      <c r="C132" s="57">
        <v>64.1</v>
      </c>
      <c r="D132" s="80">
        <f>0.8+2.3+1.8+1</f>
        <v>5.8999999999999995</v>
      </c>
      <c r="E132" s="17">
        <f>D132/D107*100</f>
        <v>0.003207133534712328</v>
      </c>
      <c r="F132" s="6">
        <f t="shared" si="15"/>
        <v>14.216867469879515</v>
      </c>
      <c r="G132" s="6">
        <f t="shared" si="12"/>
        <v>9.204368174726989</v>
      </c>
      <c r="H132" s="65">
        <f t="shared" si="16"/>
        <v>35.6</v>
      </c>
      <c r="I132" s="65">
        <f t="shared" si="14"/>
        <v>58.199999999999996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279.2</v>
      </c>
      <c r="C134" s="57">
        <v>600</v>
      </c>
      <c r="D134" s="80">
        <f>0.8+5+0.9+2.6-0.1+0.6+0.1</f>
        <v>9.9</v>
      </c>
      <c r="E134" s="17">
        <f>D134/D107*100</f>
        <v>0.00538146135485628</v>
      </c>
      <c r="F134" s="6">
        <f t="shared" si="15"/>
        <v>3.545845272206304</v>
      </c>
      <c r="G134" s="6">
        <f t="shared" si="12"/>
        <v>1.6500000000000001</v>
      </c>
      <c r="H134" s="65">
        <f t="shared" si="16"/>
        <v>269.3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194.2</v>
      </c>
      <c r="C136" s="57">
        <v>363.7</v>
      </c>
      <c r="D136" s="80">
        <f>5.2+0.3+2.7+0.1+0.5+0.2+13.8+39.2+5+5.9+2+6.5+0.1+32.4</f>
        <v>113.9</v>
      </c>
      <c r="E136" s="17">
        <f>D136/D107*100</f>
        <v>0.061913984678599016</v>
      </c>
      <c r="F136" s="6">
        <f t="shared" si="15"/>
        <v>58.6508753861998</v>
      </c>
      <c r="G136" s="6">
        <f>D136/C136*100</f>
        <v>31.317019521583727</v>
      </c>
      <c r="H136" s="65">
        <f t="shared" si="16"/>
        <v>80.29999999999998</v>
      </c>
      <c r="I136" s="65">
        <f t="shared" si="14"/>
        <v>249.79999999999998</v>
      </c>
    </row>
    <row r="137" spans="1:9" s="36" customFormat="1" ht="18">
      <c r="A137" s="26" t="s">
        <v>32</v>
      </c>
      <c r="B137" s="78">
        <v>122.2</v>
      </c>
      <c r="C137" s="48">
        <v>218.8</v>
      </c>
      <c r="D137" s="79">
        <f>0.3+39.3+0.2+2+32.4</f>
        <v>74.19999999999999</v>
      </c>
      <c r="E137" s="111">
        <f>D137/D136*100</f>
        <v>65.14486391571552</v>
      </c>
      <c r="F137" s="1">
        <f t="shared" si="15"/>
        <v>60.72013093289688</v>
      </c>
      <c r="G137" s="1">
        <f>D137/C137*100</f>
        <v>33.91224862888482</v>
      </c>
      <c r="H137" s="48">
        <f t="shared" si="16"/>
        <v>48.000000000000014</v>
      </c>
      <c r="I137" s="48">
        <f t="shared" si="14"/>
        <v>144.60000000000002</v>
      </c>
    </row>
    <row r="138" spans="1:9" s="2" customFormat="1" ht="18.75">
      <c r="A138" s="16" t="s">
        <v>31</v>
      </c>
      <c r="B138" s="77">
        <f>574.7+12</f>
        <v>586.7</v>
      </c>
      <c r="C138" s="57">
        <f>1160.2+12</f>
        <v>1172.2</v>
      </c>
      <c r="D138" s="80">
        <f>26.5+42.3+30.1+3.6+8.6+42.3+0.1+5.7+31.9+5.2+42.5+11.7+55+45.4+28.3+17.8+9.6+33.4+0.9+26.8+46.9</f>
        <v>514.5999999999999</v>
      </c>
      <c r="E138" s="17">
        <f>D138/D107*100</f>
        <v>0.27972727406151926</v>
      </c>
      <c r="F138" s="6">
        <f t="shared" si="15"/>
        <v>87.71092551559569</v>
      </c>
      <c r="G138" s="6">
        <f t="shared" si="12"/>
        <v>43.90035830063128</v>
      </c>
      <c r="H138" s="65">
        <f t="shared" si="16"/>
        <v>72.10000000000014</v>
      </c>
      <c r="I138" s="65">
        <f t="shared" si="14"/>
        <v>657.6000000000001</v>
      </c>
    </row>
    <row r="139" spans="1:9" s="36" customFormat="1" ht="18">
      <c r="A139" s="37" t="s">
        <v>53</v>
      </c>
      <c r="B139" s="78">
        <v>440.5</v>
      </c>
      <c r="C139" s="48">
        <v>886.2</v>
      </c>
      <c r="D139" s="79">
        <f>26.5+39.8+30.1+42.1+0.1+31.9+40.5+11.2+38.1+30.1+28.3+17.4+33.4+8.9+24.2</f>
        <v>402.59999999999997</v>
      </c>
      <c r="E139" s="1">
        <f>D139/D138*100</f>
        <v>78.23552273610572</v>
      </c>
      <c r="F139" s="1">
        <f aca="true" t="shared" si="17" ref="F139:F147">D139/B139*100</f>
        <v>91.39614074914869</v>
      </c>
      <c r="G139" s="1">
        <f t="shared" si="12"/>
        <v>45.42992552471225</v>
      </c>
      <c r="H139" s="48">
        <f t="shared" si="16"/>
        <v>37.900000000000034</v>
      </c>
      <c r="I139" s="48">
        <f t="shared" si="14"/>
        <v>483.6000000000001</v>
      </c>
    </row>
    <row r="140" spans="1:9" s="36" customFormat="1" ht="18">
      <c r="A140" s="26" t="s">
        <v>32</v>
      </c>
      <c r="B140" s="78">
        <v>22.7</v>
      </c>
      <c r="C140" s="48">
        <v>39.3</v>
      </c>
      <c r="D140" s="79">
        <f>8.6+0.2+0.3+5.1+0.4+5.3+0.3+0.3</f>
        <v>20.5</v>
      </c>
      <c r="E140" s="1">
        <f>D140/D138*100</f>
        <v>3.98367664205208</v>
      </c>
      <c r="F140" s="1">
        <f t="shared" si="17"/>
        <v>90.30837004405286</v>
      </c>
      <c r="G140" s="1">
        <f>D140/C140*100</f>
        <v>52.16284987277354</v>
      </c>
      <c r="H140" s="48">
        <f t="shared" si="16"/>
        <v>2.1999999999999993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0.1875357744874158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23599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</f>
        <v>16054.3</v>
      </c>
      <c r="E143" s="17">
        <f>D143/D107*100</f>
        <v>8.72682778073426</v>
      </c>
      <c r="F143" s="107">
        <f t="shared" si="17"/>
        <v>68.02957752447138</v>
      </c>
      <c r="G143" s="6">
        <f t="shared" si="12"/>
        <v>51.56086406351368</v>
      </c>
      <c r="H143" s="65">
        <f t="shared" si="16"/>
        <v>7544.700000000001</v>
      </c>
      <c r="I143" s="65">
        <f t="shared" si="14"/>
        <v>15082.3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1.1382606138453586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0.3276168443001899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165551+48.3+2258.2</f>
        <v>167857.5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</f>
        <v>140114.9</v>
      </c>
      <c r="E147" s="17">
        <f>D147/D107*100</f>
        <v>76.16393127167194</v>
      </c>
      <c r="F147" s="6">
        <f t="shared" si="17"/>
        <v>83.47252878185365</v>
      </c>
      <c r="G147" s="6">
        <f t="shared" si="12"/>
        <v>35.7114839334527</v>
      </c>
      <c r="H147" s="65">
        <f t="shared" si="16"/>
        <v>27742.600000000006</v>
      </c>
      <c r="I147" s="65">
        <f t="shared" si="14"/>
        <v>252237.6</v>
      </c>
      <c r="K147" s="99"/>
      <c r="L147" s="42"/>
    </row>
    <row r="148" spans="1:12" s="2" customFormat="1" ht="18.75">
      <c r="A148" s="16" t="s">
        <v>105</v>
      </c>
      <c r="B148" s="77">
        <v>14500.8</v>
      </c>
      <c r="C148" s="57">
        <v>29001.6</v>
      </c>
      <c r="D148" s="80">
        <f>805.6+805.6+805.6+805.6+805.6+805.6+805.6+805.6+805.6+805.6+805.6+805.6+805.6+805.6+805.6</f>
        <v>12084.000000000004</v>
      </c>
      <c r="E148" s="17">
        <f>D148/D107*100</f>
        <v>6.56864434465488</v>
      </c>
      <c r="F148" s="6">
        <f t="shared" si="15"/>
        <v>83.33333333333336</v>
      </c>
      <c r="G148" s="6">
        <f t="shared" si="12"/>
        <v>41.66666666666668</v>
      </c>
      <c r="H148" s="65">
        <f t="shared" si="16"/>
        <v>2416.7999999999956</v>
      </c>
      <c r="I148" s="65">
        <f t="shared" si="14"/>
        <v>16917.599999999995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232708.29999999996</v>
      </c>
      <c r="C149" s="81">
        <f>C43+C69+C72+C77+C79+C87+C102+C107+C100+C84+C98</f>
        <v>493497.39999999997</v>
      </c>
      <c r="D149" s="57">
        <f>D43+D69+D72+D77+D79+D87+D102+D107+D100+D84+D98</f>
        <v>188418.3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733581.9</v>
      </c>
      <c r="C150" s="51">
        <f>C6+C18+C33+C43+C51+C59+C69+C72+C77+C79+C87+C90+C95+C102+C107+C100+C84+C98+C45</f>
        <v>1395569.9000000001</v>
      </c>
      <c r="D150" s="51">
        <f>D6+D18+D33+D43+D51+D59+D69+D72+D77+D79+D87+D90+D95+D102+D107+D100+D84+D98+D45</f>
        <v>571413.1000000001</v>
      </c>
      <c r="E150" s="35">
        <v>100</v>
      </c>
      <c r="F150" s="3">
        <f>D150/B150*100</f>
        <v>77.89356580362738</v>
      </c>
      <c r="G150" s="3">
        <f aca="true" t="shared" si="18" ref="G150:G156">D150/C150*100</f>
        <v>40.94478535256457</v>
      </c>
      <c r="H150" s="51">
        <f aca="true" t="shared" si="19" ref="H150:H156">B150-D150</f>
        <v>162168.79999999993</v>
      </c>
      <c r="I150" s="51">
        <f aca="true" t="shared" si="20" ref="I150:I156">C150-D150</f>
        <v>824156.8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319917.10000000003</v>
      </c>
      <c r="C151" s="64">
        <f>C8+C20+C34+C52+C60+C91+C115+C119+C46+C139+C131+C103</f>
        <v>589171.4999999998</v>
      </c>
      <c r="D151" s="64">
        <f>D8+D20+D34+D52+D60+D91+D115+D119+D46+D139+D131+D103</f>
        <v>252016.99999999997</v>
      </c>
      <c r="E151" s="6">
        <f>D151/D150*100</f>
        <v>44.10416912037892</v>
      </c>
      <c r="F151" s="6">
        <f aca="true" t="shared" si="21" ref="F151:F162">D151/B151*100</f>
        <v>78.77572033504929</v>
      </c>
      <c r="G151" s="6">
        <f t="shared" si="18"/>
        <v>42.774811748361905</v>
      </c>
      <c r="H151" s="65">
        <f t="shared" si="19"/>
        <v>67900.10000000006</v>
      </c>
      <c r="I151" s="76">
        <f t="shared" si="20"/>
        <v>337154.49999999977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63647.39999999999</v>
      </c>
      <c r="C152" s="65">
        <f>C11+C23+C36+C55+C62+C92+C49+C140+C109+C112+C96+C137</f>
        <v>114196.40000000001</v>
      </c>
      <c r="D152" s="65">
        <f>D11+D23+D36+D55+D62+D92+D49+D140+D109+D112+D96+D137</f>
        <v>47774.5</v>
      </c>
      <c r="E152" s="6">
        <f>D152/D150*100</f>
        <v>8.360763867681715</v>
      </c>
      <c r="F152" s="6">
        <f t="shared" si="21"/>
        <v>75.06119652963045</v>
      </c>
      <c r="G152" s="6">
        <f t="shared" si="18"/>
        <v>41.835381850916484</v>
      </c>
      <c r="H152" s="65">
        <f t="shared" si="19"/>
        <v>15872.899999999987</v>
      </c>
      <c r="I152" s="76">
        <f t="shared" si="20"/>
        <v>66421.90000000001</v>
      </c>
      <c r="K152" s="43"/>
      <c r="L152" s="98"/>
    </row>
    <row r="153" spans="1:12" ht="18.75">
      <c r="A153" s="20" t="s">
        <v>1</v>
      </c>
      <c r="B153" s="64">
        <f>B22+B10+B54+B48+B61+B35+B123</f>
        <v>19602.5</v>
      </c>
      <c r="C153" s="64">
        <f>C22+C10+C54+C48+C61+C35+C123</f>
        <v>31580.700000000004</v>
      </c>
      <c r="D153" s="64">
        <f>D22+D10+D54+D48+D61+D35+D123</f>
        <v>15068.800000000005</v>
      </c>
      <c r="E153" s="6">
        <f>D153/D150*100</f>
        <v>2.63711139979115</v>
      </c>
      <c r="F153" s="6">
        <f t="shared" si="21"/>
        <v>76.87182757301368</v>
      </c>
      <c r="G153" s="6">
        <f t="shared" si="18"/>
        <v>47.71521847204148</v>
      </c>
      <c r="H153" s="65">
        <f t="shared" si="19"/>
        <v>4533.699999999995</v>
      </c>
      <c r="I153" s="76">
        <f t="shared" si="20"/>
        <v>16511.9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14539.799999999997</v>
      </c>
      <c r="C154" s="64">
        <f>C12+C24+C104+C63+C38+C93+C129+C56</f>
        <v>29347.1</v>
      </c>
      <c r="D154" s="64">
        <f>D12+D24+D104+D63+D38+D93+D129+D56</f>
        <v>9943.199999999999</v>
      </c>
      <c r="E154" s="6">
        <f>D154/D150*100</f>
        <v>1.740107113400095</v>
      </c>
      <c r="F154" s="6">
        <f t="shared" si="21"/>
        <v>68.38608509057896</v>
      </c>
      <c r="G154" s="6">
        <f t="shared" si="18"/>
        <v>33.88137158356362</v>
      </c>
      <c r="H154" s="65">
        <f t="shared" si="19"/>
        <v>4596.5999999999985</v>
      </c>
      <c r="I154" s="76">
        <f t="shared" si="20"/>
        <v>19403.9</v>
      </c>
      <c r="K154" s="43"/>
      <c r="L154" s="98"/>
    </row>
    <row r="155" spans="1:12" ht="18.75">
      <c r="A155" s="20" t="s">
        <v>2</v>
      </c>
      <c r="B155" s="64">
        <f>B9+B21+B47+B53+B122</f>
        <v>12246.399999999998</v>
      </c>
      <c r="C155" s="64">
        <f>C9+C21+C47+C53+C122</f>
        <v>21243.1</v>
      </c>
      <c r="D155" s="64">
        <f>D9+D21+D47+D53+D122</f>
        <v>8267</v>
      </c>
      <c r="E155" s="6">
        <f>D155/D150*100</f>
        <v>1.4467641711399333</v>
      </c>
      <c r="F155" s="6">
        <f t="shared" si="21"/>
        <v>67.50555265220801</v>
      </c>
      <c r="G155" s="6">
        <f t="shared" si="18"/>
        <v>38.916165719692515</v>
      </c>
      <c r="H155" s="65">
        <f t="shared" si="19"/>
        <v>3979.399999999998</v>
      </c>
      <c r="I155" s="76">
        <f t="shared" si="20"/>
        <v>12976.099999999999</v>
      </c>
      <c r="K155" s="43"/>
      <c r="L155" s="44"/>
    </row>
    <row r="156" spans="1:12" ht="19.5" thickBot="1">
      <c r="A156" s="20" t="s">
        <v>34</v>
      </c>
      <c r="B156" s="64">
        <f>B150-B151-B152-B153-B154-B155</f>
        <v>303628.7</v>
      </c>
      <c r="C156" s="64">
        <f>C150-C151-C152-C153-C154-C155</f>
        <v>610031.1000000004</v>
      </c>
      <c r="D156" s="64">
        <f>D150-D151-D152-D153-D154-D155</f>
        <v>238342.60000000006</v>
      </c>
      <c r="E156" s="6">
        <f>D156/D150*100</f>
        <v>41.71108432760817</v>
      </c>
      <c r="F156" s="6">
        <f t="shared" si="21"/>
        <v>78.49804712136897</v>
      </c>
      <c r="G156" s="40">
        <f t="shared" si="18"/>
        <v>39.07056541871388</v>
      </c>
      <c r="H156" s="65">
        <f t="shared" si="19"/>
        <v>65286.09999999995</v>
      </c>
      <c r="I156" s="65">
        <f t="shared" si="20"/>
        <v>371688.50000000035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17833.5-97-35+850</f>
        <v>18551.5</v>
      </c>
      <c r="C158" s="70">
        <f>35718.9-832.3</f>
        <v>34886.6</v>
      </c>
      <c r="D158" s="70">
        <f>33+3.1+31.8+118.6+8.5+18.3+41+591.6+0.1+448.4+20+14.4+41.3</f>
        <v>1370.1000000000001</v>
      </c>
      <c r="E158" s="14"/>
      <c r="F158" s="6">
        <f t="shared" si="21"/>
        <v>7.38538662641835</v>
      </c>
      <c r="G158" s="6">
        <f aca="true" t="shared" si="22" ref="G158:G167">D158/C158*100</f>
        <v>3.927295867181096</v>
      </c>
      <c r="H158" s="6">
        <f>B158-D158</f>
        <v>17181.4</v>
      </c>
      <c r="I158" s="6">
        <f aca="true" t="shared" si="23" ref="I158:I167">C158-D158</f>
        <v>33516.5</v>
      </c>
      <c r="K158" s="43"/>
      <c r="L158" s="43"/>
    </row>
    <row r="159" spans="1:12" ht="18.75">
      <c r="A159" s="20" t="s">
        <v>22</v>
      </c>
      <c r="B159" s="85">
        <f>20399.9+40+3278.1</f>
        <v>23718</v>
      </c>
      <c r="C159" s="64">
        <f>51080.5+400</f>
        <v>51480.5</v>
      </c>
      <c r="D159" s="64">
        <f>100+49.9+293.6+174.2+159.5+52+404.4+89.3+150+694.7+650+637.7+888.1+1549.4+1150.4+28.8+73+685+233.1</f>
        <v>8063.100000000001</v>
      </c>
      <c r="E159" s="6"/>
      <c r="F159" s="6">
        <f t="shared" si="21"/>
        <v>33.99569946875791</v>
      </c>
      <c r="G159" s="6">
        <f t="shared" si="22"/>
        <v>15.662435291032528</v>
      </c>
      <c r="H159" s="6">
        <f aca="true" t="shared" si="24" ref="H159:H166">B159-D159</f>
        <v>15654.899999999998</v>
      </c>
      <c r="I159" s="6">
        <f t="shared" si="23"/>
        <v>43417.4</v>
      </c>
      <c r="K159" s="43"/>
      <c r="L159" s="43"/>
    </row>
    <row r="160" spans="1:12" ht="18.75">
      <c r="A160" s="20" t="s">
        <v>58</v>
      </c>
      <c r="B160" s="85">
        <f>194035.3-60000+97+43.2-3278.1-850</f>
        <v>130047.4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</f>
        <v>62772.100000000006</v>
      </c>
      <c r="E160" s="6"/>
      <c r="F160" s="6">
        <f t="shared" si="21"/>
        <v>48.26863128367042</v>
      </c>
      <c r="G160" s="6">
        <f t="shared" si="22"/>
        <v>22.986210565979423</v>
      </c>
      <c r="H160" s="6">
        <f t="shared" si="24"/>
        <v>67275.29999999999</v>
      </c>
      <c r="I160" s="6">
        <f t="shared" si="23"/>
        <v>210313.80000000002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>
      <c r="A162" s="20" t="s">
        <v>13</v>
      </c>
      <c r="B162" s="85">
        <v>9298.4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</f>
        <v>3699.5999999999995</v>
      </c>
      <c r="E162" s="17"/>
      <c r="F162" s="6">
        <f t="shared" si="21"/>
        <v>39.78749032091542</v>
      </c>
      <c r="G162" s="6">
        <f t="shared" si="22"/>
        <v>27.03970881662902</v>
      </c>
      <c r="H162" s="6">
        <f t="shared" si="24"/>
        <v>5598.8</v>
      </c>
      <c r="I162" s="6">
        <f t="shared" si="23"/>
        <v>9982.5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</f>
        <v>408.4</v>
      </c>
      <c r="E164" s="17"/>
      <c r="F164" s="6">
        <f>D164/B164*100</f>
        <v>34.88511147176902</v>
      </c>
      <c r="G164" s="6">
        <f t="shared" si="22"/>
        <v>19.279611008827832</v>
      </c>
      <c r="H164" s="6">
        <f t="shared" si="24"/>
        <v>762.3000000000001</v>
      </c>
      <c r="I164" s="6">
        <f t="shared" si="23"/>
        <v>1709.9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">
        <f t="shared" si="24"/>
        <v>0</v>
      </c>
      <c r="I166" s="6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916367.9</v>
      </c>
      <c r="C167" s="87">
        <f>C150+C158+C162+C163+C159+C166+C165+C160+C164+C161</f>
        <v>1770823.3000000005</v>
      </c>
      <c r="D167" s="87">
        <f>D150+D158+D162+D163+D159+D166+D165+D160+D164+D161</f>
        <v>647726.4</v>
      </c>
      <c r="E167" s="22"/>
      <c r="F167" s="3">
        <f>D167/B167*100</f>
        <v>70.68409969402028</v>
      </c>
      <c r="G167" s="3">
        <f t="shared" si="22"/>
        <v>36.5776980684634</v>
      </c>
      <c r="H167" s="3">
        <f>B167-D167</f>
        <v>268641.5</v>
      </c>
      <c r="I167" s="3">
        <f t="shared" si="23"/>
        <v>1123096.9000000004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571413.1000000001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571413.1000000001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2016-05-31T12:50:16Z</cp:lastPrinted>
  <dcterms:created xsi:type="dcterms:W3CDTF">2000-06-20T04:48:00Z</dcterms:created>
  <dcterms:modified xsi:type="dcterms:W3CDTF">2016-06-10T05:09:53Z</dcterms:modified>
  <cp:category/>
  <cp:version/>
  <cp:contentType/>
  <cp:contentStatus/>
</cp:coreProperties>
</file>